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240" tabRatio="961" activeTab="1"/>
  </bookViews>
  <sheets>
    <sheet name="тплан" sheetId="1" r:id="rId1"/>
    <sheet name="тех.паспорт" sheetId="2" r:id="rId2"/>
  </sheets>
  <definedNames>
    <definedName name="_xlnm.Print_Area" localSheetId="1">'тех.паспорт'!$A$3:$H$36</definedName>
    <definedName name="_xlnm.Print_Area" localSheetId="0">'тплан'!$A$3:$H$37</definedName>
  </definedNames>
  <calcPr fullCalcOnLoad="1"/>
</workbook>
</file>

<file path=xl/sharedStrings.xml><?xml version="1.0" encoding="utf-8"?>
<sst xmlns="http://schemas.openxmlformats.org/spreadsheetml/2006/main" count="183" uniqueCount="123">
  <si>
    <t>Стоимость работ без НДС для юридических лиц</t>
  </si>
  <si>
    <t>Стоимость работ для юридических лиц с НДС</t>
  </si>
  <si>
    <t>Изготовление копии технического плана. в т.ч приложения</t>
  </si>
  <si>
    <t>Изучение правоустанавливающих документов, кол-во документов</t>
  </si>
  <si>
    <t>Подшивка документов в инвентарное дело кол-во документов</t>
  </si>
  <si>
    <t>Составление сметы с указанием вида работ и стоимости, кол-во расчетов</t>
  </si>
  <si>
    <t>Заполнение разделов технической документации,           кол-во стр.</t>
  </si>
  <si>
    <t>Изготовление копий плана расположение учетных элементов на земельном участке,100кв.м</t>
  </si>
  <si>
    <t>9-17</t>
  </si>
  <si>
    <t>-</t>
  </si>
  <si>
    <t>2.2.1.-17</t>
  </si>
  <si>
    <t>5-9</t>
  </si>
  <si>
    <t>чел./час 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</si>
  <si>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</si>
  <si>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</si>
  <si>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</si>
  <si>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</si>
  <si>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</si>
  <si>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</si>
  <si>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Подготовительные работы для оказания услуг</t>
  </si>
  <si>
    <t>Примечание</t>
  </si>
  <si>
    <t>х</t>
  </si>
  <si>
    <t>1,2,3,4,4а,5</t>
  </si>
  <si>
    <t>Итого</t>
  </si>
  <si>
    <t>1.1</t>
  </si>
  <si>
    <t>Изучение документов</t>
  </si>
  <si>
    <t>а</t>
  </si>
  <si>
    <t>таблица №1</t>
  </si>
  <si>
    <t>Земельный участок (здание применительно)</t>
  </si>
  <si>
    <t>стр.а*К1+стр.в*К2</t>
  </si>
  <si>
    <t>Значение дополнительных коэф.</t>
  </si>
  <si>
    <t>а=5,6</t>
  </si>
  <si>
    <t>а*К1</t>
  </si>
  <si>
    <t>коэф п (см.примечание)</t>
  </si>
  <si>
    <t>в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</si>
  <si>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</si>
  <si>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</si>
  <si>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</si>
  <si>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</si>
  <si>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</si>
  <si>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а=8,0</t>
  </si>
  <si>
    <t>а*К</t>
  </si>
  <si>
    <t>объект пункт-ОМС</t>
  </si>
  <si>
    <t>таблица №2</t>
  </si>
  <si>
    <t>1.3</t>
  </si>
  <si>
    <t>таблица №3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</si>
  <si>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</si>
  <si>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в=3,2</t>
  </si>
  <si>
    <t>Составление разбивочного чертежа</t>
  </si>
  <si>
    <t>а=4,0</t>
  </si>
  <si>
    <t>Земельный участок , шт.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</si>
  <si>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</si>
  <si>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</si>
  <si>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</si>
  <si>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</si>
  <si>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</si>
  <si>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</si>
  <si>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</si>
  <si>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</si>
  <si>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</si>
  <si>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</si>
  <si>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</si>
  <si>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</si>
  <si>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фиксированная стоимость за ед.</t>
  </si>
  <si>
    <t>8-2</t>
  </si>
  <si>
    <t>Итого:</t>
  </si>
  <si>
    <t>5-7</t>
  </si>
  <si>
    <t>9--6</t>
  </si>
  <si>
    <t>Изготовление копии технического паспорта</t>
  </si>
  <si>
    <t>1-6</t>
  </si>
  <si>
    <t>Наименование объекта</t>
  </si>
  <si>
    <t>Город</t>
  </si>
  <si>
    <t>Югорск</t>
  </si>
  <si>
    <t>Улица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</si>
  <si>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</si>
  <si>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</si>
  <si>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</si>
  <si>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</si>
  <si>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</si>
  <si>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Запрос  в  орган  кадастрового  учета на зем.участок</t>
  </si>
  <si>
    <t>Запрос  в  орган  кадастрового  учета на ОКС</t>
  </si>
  <si>
    <t>Время, затрачиваемое исполнителем на приемку работ заказчиком</t>
  </si>
  <si>
    <t>Отыскание инженерных сетей по внешним признакам,т очка</t>
  </si>
  <si>
    <t>7.2.1-3</t>
  </si>
  <si>
    <t>7.2.1-5</t>
  </si>
  <si>
    <t>Выявление и обследование вводов сетей в здание</t>
  </si>
  <si>
    <t>7.2.1-11</t>
  </si>
  <si>
    <t>Составление  плана</t>
  </si>
  <si>
    <t>7.2.1-12</t>
  </si>
  <si>
    <t>Определение инвентаризационной стоимости элементов сетей</t>
  </si>
  <si>
    <t>7.2.1-17</t>
  </si>
  <si>
    <t>Счетно-вычислительные работы</t>
  </si>
  <si>
    <t>7.2.1-18</t>
  </si>
  <si>
    <t>Инвентаризация воздушных сетей (полевые работы)</t>
  </si>
  <si>
    <t>Детский сад на 140 мест в г.Югорске.</t>
  </si>
  <si>
    <t>Полевые работы (зем. уч),100 кв.м</t>
  </si>
  <si>
    <t>Камеральные работы (зем. уч),100 кв.м</t>
  </si>
  <si>
    <t>Полевые работы по зданию, 100 кв.м</t>
  </si>
  <si>
    <t>2.2.1-3а,б,в</t>
  </si>
  <si>
    <t>Камеральные работы по зданию, 100 кв.м</t>
  </si>
  <si>
    <t>2.2.1-3г,д,е,ж</t>
  </si>
  <si>
    <t xml:space="preserve">Определение инвентаризационной стоимости объекта </t>
  </si>
  <si>
    <t>2.2.1-11</t>
  </si>
  <si>
    <t>Определение стоимости объекта в текущем уровне цен, здание</t>
  </si>
  <si>
    <t>2.2.3-24</t>
  </si>
  <si>
    <t>Оформление инвентарного дела</t>
  </si>
  <si>
    <t>8-1</t>
  </si>
  <si>
    <t>Изготовление копии экспликации</t>
  </si>
  <si>
    <t>9-16</t>
  </si>
  <si>
    <t>Изготовление копий поэтажных планов зданий.10 кв м</t>
  </si>
  <si>
    <t>9-3</t>
  </si>
  <si>
    <t>Справка в отдел архитектуры</t>
  </si>
  <si>
    <t>Инвентаризация подземных сетей (полевые работы)</t>
  </si>
  <si>
    <t>7.2.1-6</t>
  </si>
  <si>
    <t>3.2.1-3а,б</t>
  </si>
  <si>
    <t>3.2.1-3б,в,г,д</t>
  </si>
  <si>
    <t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</t>
  </si>
  <si>
    <t>Расчет  стоимости  изготовления  технического  плана</t>
  </si>
  <si>
    <t>Обоснование (начальной)максимальной цены контракта.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</si>
  <si>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</si>
  <si>
    <t>Заместитель главы администрации-</t>
  </si>
  <si>
    <t>директор ДЖКиСК</t>
  </si>
  <si>
    <t>В.К.Бандурин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</si>
</sst>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i/>
      <sz val="12"/>
      <name val="Arial Narrow"/>
      <family val="2"/>
    </font>
    <font>
      <i/>
      <sz val="9"/>
      <name val="Arial Narrow"/>
      <family val="2"/>
    </font>
    <font>
      <b/>
      <sz val="10"/>
      <name val="Helv"/>
      <family val="0"/>
    </font>
    <font>
      <b/>
      <sz val="9"/>
      <name val="Arial Cyr"/>
      <family val="0"/>
    </font>
    <font>
      <sz val="9"/>
      <name val="Arial Narrow"/>
      <family val="2"/>
    </font>
    <font>
      <b/>
      <sz val="14"/>
      <name val="Arial"/>
      <family val="2"/>
    </font>
    <font>
      <sz val="10"/>
      <color indexed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1" fillId="0" borderId="16" xfId="0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1" fontId="12" fillId="0" borderId="27" xfId="60" applyNumberFormat="1" applyFont="1" applyFill="1" applyBorder="1" applyAlignment="1">
      <alignment horizontal="center" vertical="center" wrapText="1"/>
    </xf>
    <xf numFmtId="2" fontId="12" fillId="0" borderId="27" xfId="6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0">
      <selection activeCell="B36" sqref="B36:F37"/>
    </sheetView>
  </sheetViews>
  <sheetFormatPr defaultColWidth="9.00390625" defaultRowHeight="12.75"/>
  <cols>
    <col min="1" max="1" width="9.25390625" style="0" customWidth="1"/>
    <col min="2" max="2" width="54.75390625" style="0" customWidth="1"/>
    <col min="4" max="4" width="20.25390625" style="0" customWidth="1"/>
    <col min="5" max="5" width="18.625" style="0" customWidth="1"/>
    <col min="6" max="6" width="19.875" style="0" customWidth="1"/>
    <col min="7" max="7" width="12.00390625" style="0" customWidth="1"/>
    <col min="8" max="8" width="12.875" style="0" customWidth="1"/>
    <col min="9" max="9" width="9.25390625" style="0" customWidth="1"/>
  </cols>
  <sheetData>
    <row r="1" spans="1:8" ht="15.75">
      <c r="A1" s="129" t="s">
        <v>118</v>
      </c>
      <c r="B1" s="129"/>
      <c r="C1" s="129"/>
      <c r="D1" s="129"/>
      <c r="E1" s="129"/>
      <c r="F1" s="129"/>
      <c r="G1" s="129"/>
      <c r="H1" s="129"/>
    </row>
    <row r="2" spans="1:8" ht="54" customHeight="1">
      <c r="A2" s="130" t="s">
        <v>119</v>
      </c>
      <c r="B2" s="130"/>
      <c r="C2" s="130"/>
      <c r="D2" s="130"/>
      <c r="E2" s="130"/>
      <c r="F2" s="130"/>
      <c r="G2" s="130"/>
      <c r="H2" s="130"/>
    </row>
    <row r="3" spans="1:8" s="8" customFormat="1" ht="18" customHeight="1">
      <c r="A3" s="122" t="s">
        <v>117</v>
      </c>
      <c r="B3" s="122"/>
      <c r="C3" s="122"/>
      <c r="D3" s="122"/>
      <c r="E3" s="122"/>
      <c r="F3" s="122"/>
      <c r="G3" s="122"/>
      <c r="H3" s="122"/>
    </row>
    <row r="4" spans="1:9" s="8" customFormat="1" ht="17.25" customHeight="1">
      <c r="A4" s="13" t="s">
        <v>70</v>
      </c>
      <c r="B4" s="9" t="s">
        <v>94</v>
      </c>
      <c r="C4" s="15"/>
      <c r="D4" s="15"/>
      <c r="E4" s="15"/>
      <c r="F4" s="15"/>
      <c r="G4" s="15"/>
      <c r="H4" s="15"/>
      <c r="I4" s="15"/>
    </row>
    <row r="5" spans="1:9" s="8" customFormat="1" ht="12" customHeight="1" thickBot="1">
      <c r="A5" s="13" t="s">
        <v>71</v>
      </c>
      <c r="B5" s="10" t="s">
        <v>72</v>
      </c>
      <c r="C5" s="14"/>
      <c r="D5" s="11"/>
      <c r="E5" s="123"/>
      <c r="F5" s="123"/>
      <c r="G5" s="12"/>
      <c r="H5" s="12"/>
      <c r="I5" s="12"/>
    </row>
    <row r="6" spans="1:18" s="37" customFormat="1" ht="29.25" customHeight="1">
      <c r="A6" s="103" t="s">
        <v>13</v>
      </c>
      <c r="B6" s="104" t="s">
        <v>14</v>
      </c>
      <c r="C6" s="104" t="s">
        <v>16</v>
      </c>
      <c r="D6" s="104" t="s">
        <v>17</v>
      </c>
      <c r="E6" s="104" t="s">
        <v>18</v>
      </c>
      <c r="F6" s="104" t="s">
        <v>30</v>
      </c>
      <c r="G6" s="104" t="s">
        <v>15</v>
      </c>
      <c r="H6" s="105" t="s">
        <v>20</v>
      </c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39" customFormat="1" ht="15" customHeight="1">
      <c r="A7" s="106">
        <v>1</v>
      </c>
      <c r="B7" s="102" t="s">
        <v>19</v>
      </c>
      <c r="C7" s="33" t="s">
        <v>21</v>
      </c>
      <c r="D7" s="33" t="s">
        <v>22</v>
      </c>
      <c r="E7" s="33" t="s">
        <v>23</v>
      </c>
      <c r="F7" s="33"/>
      <c r="G7" s="33">
        <f>G9+G10+G12+G14+G15+G17+G18</f>
        <v>134.00000000000003</v>
      </c>
      <c r="H7" s="87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39" customFormat="1" ht="12.75" customHeight="1">
      <c r="A8" s="107" t="s">
        <v>24</v>
      </c>
      <c r="B8" s="97" t="s">
        <v>25</v>
      </c>
      <c r="C8" s="7" t="s">
        <v>21</v>
      </c>
      <c r="D8" s="7" t="s">
        <v>27</v>
      </c>
      <c r="E8" s="7" t="s">
        <v>29</v>
      </c>
      <c r="F8" s="7" t="s">
        <v>33</v>
      </c>
      <c r="G8" s="7"/>
      <c r="H8" s="8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9" customFormat="1" ht="15" customHeight="1">
      <c r="A9" s="81" t="s">
        <v>26</v>
      </c>
      <c r="B9" s="97" t="s">
        <v>28</v>
      </c>
      <c r="C9" s="7">
        <v>2</v>
      </c>
      <c r="D9" s="7" t="s">
        <v>31</v>
      </c>
      <c r="E9" s="7" t="s">
        <v>32</v>
      </c>
      <c r="F9" s="7">
        <v>0</v>
      </c>
      <c r="G9" s="7">
        <f>5.6*C9*(1+0.4*F9)</f>
        <v>11.2</v>
      </c>
      <c r="H9" s="8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9" customFormat="1" ht="15" customHeight="1">
      <c r="A10" s="81" t="s">
        <v>34</v>
      </c>
      <c r="B10" s="97" t="s">
        <v>35</v>
      </c>
      <c r="C10" s="7">
        <v>2</v>
      </c>
      <c r="D10" s="7" t="s">
        <v>36</v>
      </c>
      <c r="E10" s="7" t="s">
        <v>37</v>
      </c>
      <c r="F10" s="7">
        <v>0</v>
      </c>
      <c r="G10" s="7">
        <f>1.6*C10*(1+0.6*F10)</f>
        <v>3.2</v>
      </c>
      <c r="H10" s="8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9" customFormat="1" ht="25.5" customHeight="1">
      <c r="A11" s="107" t="s">
        <v>38</v>
      </c>
      <c r="B11" s="97" t="s">
        <v>39</v>
      </c>
      <c r="C11" s="7" t="s">
        <v>21</v>
      </c>
      <c r="D11" s="7" t="s">
        <v>43</v>
      </c>
      <c r="E11" s="7" t="s">
        <v>41</v>
      </c>
      <c r="F11" s="7"/>
      <c r="G11" s="7"/>
      <c r="H11" s="8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s="39" customFormat="1" ht="15" customHeight="1">
      <c r="A12" s="81" t="s">
        <v>26</v>
      </c>
      <c r="B12" s="97" t="s">
        <v>42</v>
      </c>
      <c r="C12" s="7">
        <v>10</v>
      </c>
      <c r="D12" s="7" t="s">
        <v>40</v>
      </c>
      <c r="E12" s="7" t="s">
        <v>41</v>
      </c>
      <c r="F12" s="7"/>
      <c r="G12" s="7">
        <f>8*C12</f>
        <v>80</v>
      </c>
      <c r="H12" s="8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39" customFormat="1" ht="37.5" customHeight="1">
      <c r="A13" s="107" t="s">
        <v>44</v>
      </c>
      <c r="B13" s="98" t="s">
        <v>46</v>
      </c>
      <c r="C13" s="7" t="s">
        <v>21</v>
      </c>
      <c r="D13" s="7" t="s">
        <v>45</v>
      </c>
      <c r="E13" s="7" t="s">
        <v>29</v>
      </c>
      <c r="F13" s="7" t="s">
        <v>33</v>
      </c>
      <c r="G13" s="7"/>
      <c r="H13" s="8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39" customFormat="1" ht="15" customHeight="1">
      <c r="A14" s="81" t="s">
        <v>26</v>
      </c>
      <c r="B14" s="97" t="s">
        <v>28</v>
      </c>
      <c r="C14" s="7">
        <v>2</v>
      </c>
      <c r="D14" s="7" t="s">
        <v>40</v>
      </c>
      <c r="E14" s="7" t="s">
        <v>32</v>
      </c>
      <c r="F14" s="7">
        <v>1</v>
      </c>
      <c r="G14" s="7">
        <f>8*C14*(1+0.4*F14)</f>
        <v>22.4</v>
      </c>
      <c r="H14" s="8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9" customFormat="1" ht="15" customHeight="1">
      <c r="A15" s="81" t="s">
        <v>34</v>
      </c>
      <c r="B15" s="97" t="s">
        <v>35</v>
      </c>
      <c r="C15" s="7">
        <v>2</v>
      </c>
      <c r="D15" s="7" t="s">
        <v>47</v>
      </c>
      <c r="E15" s="7" t="s">
        <v>37</v>
      </c>
      <c r="F15" s="7">
        <v>1</v>
      </c>
      <c r="G15" s="7">
        <f>3.2*C15*(1+0.6*F15)</f>
        <v>10.240000000000002</v>
      </c>
      <c r="H15" s="8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9" customFormat="1" ht="15" customHeight="1">
      <c r="A16" s="81"/>
      <c r="B16" s="97" t="s">
        <v>48</v>
      </c>
      <c r="C16" s="7" t="s">
        <v>21</v>
      </c>
      <c r="D16" s="7" t="s">
        <v>52</v>
      </c>
      <c r="E16" s="7"/>
      <c r="F16" s="7" t="s">
        <v>33</v>
      </c>
      <c r="G16" s="7"/>
      <c r="H16" s="8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9" customFormat="1" ht="15" customHeight="1">
      <c r="A17" s="81" t="s">
        <v>26</v>
      </c>
      <c r="B17" s="97" t="s">
        <v>50</v>
      </c>
      <c r="C17" s="7">
        <v>2</v>
      </c>
      <c r="D17" s="7" t="s">
        <v>53</v>
      </c>
      <c r="E17" s="7" t="s">
        <v>54</v>
      </c>
      <c r="F17" s="7"/>
      <c r="G17" s="7">
        <f>2.4*C17</f>
        <v>4.8</v>
      </c>
      <c r="H17" s="8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39" customFormat="1" ht="15" customHeight="1">
      <c r="A18" s="81" t="s">
        <v>34</v>
      </c>
      <c r="B18" s="97" t="s">
        <v>51</v>
      </c>
      <c r="C18" s="7">
        <v>2</v>
      </c>
      <c r="D18" s="7" t="s">
        <v>55</v>
      </c>
      <c r="E18" s="7" t="s">
        <v>56</v>
      </c>
      <c r="F18" s="7">
        <v>0.9</v>
      </c>
      <c r="G18" s="7">
        <f>F18*1.2*C18</f>
        <v>2.16</v>
      </c>
      <c r="H18" s="8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69" customFormat="1" ht="26.25" customHeight="1">
      <c r="A19" s="108">
        <v>3</v>
      </c>
      <c r="B19" s="66" t="s">
        <v>74</v>
      </c>
      <c r="C19" s="62" t="s">
        <v>21</v>
      </c>
      <c r="D19" s="62">
        <v>10</v>
      </c>
      <c r="E19" s="62" t="s">
        <v>23</v>
      </c>
      <c r="F19" s="62"/>
      <c r="G19" s="63">
        <f>G21</f>
        <v>19.5</v>
      </c>
      <c r="H19" s="109"/>
      <c r="I19" s="67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69" customFormat="1" ht="28.5" customHeight="1">
      <c r="A20" s="110" t="s">
        <v>75</v>
      </c>
      <c r="B20" s="61" t="s">
        <v>76</v>
      </c>
      <c r="C20" s="60"/>
      <c r="D20" s="60"/>
      <c r="E20" s="60"/>
      <c r="F20" s="60"/>
      <c r="G20" s="60"/>
      <c r="H20" s="111"/>
      <c r="I20" s="67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69" customFormat="1" ht="25.5">
      <c r="A21" s="112" t="s">
        <v>26</v>
      </c>
      <c r="B21" s="61" t="s">
        <v>77</v>
      </c>
      <c r="C21" s="60">
        <v>150</v>
      </c>
      <c r="D21" s="60" t="s">
        <v>78</v>
      </c>
      <c r="E21" s="60" t="s">
        <v>57</v>
      </c>
      <c r="F21" s="64"/>
      <c r="G21" s="65">
        <f>0.13*C21</f>
        <v>19.5</v>
      </c>
      <c r="H21" s="111"/>
      <c r="I21" s="74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39" customFormat="1" ht="22.5" customHeight="1">
      <c r="A22" s="113">
        <v>4</v>
      </c>
      <c r="B22" s="98" t="s">
        <v>58</v>
      </c>
      <c r="C22" s="16" t="s">
        <v>21</v>
      </c>
      <c r="D22" s="16">
        <v>13</v>
      </c>
      <c r="E22" s="16" t="s">
        <v>23</v>
      </c>
      <c r="F22" s="16"/>
      <c r="G22" s="16">
        <f>G23+G24</f>
        <v>8.8</v>
      </c>
      <c r="H22" s="114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39" customFormat="1" ht="15" customHeight="1">
      <c r="A23" s="81" t="s">
        <v>26</v>
      </c>
      <c r="B23" s="97" t="s">
        <v>59</v>
      </c>
      <c r="C23" s="7">
        <v>1</v>
      </c>
      <c r="D23" s="7" t="s">
        <v>49</v>
      </c>
      <c r="E23" s="7" t="s">
        <v>57</v>
      </c>
      <c r="F23" s="7"/>
      <c r="G23" s="7">
        <f>4*C23</f>
        <v>4</v>
      </c>
      <c r="H23" s="8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9" customFormat="1" ht="15" customHeight="1">
      <c r="A24" s="81" t="s">
        <v>34</v>
      </c>
      <c r="B24" s="97" t="s">
        <v>60</v>
      </c>
      <c r="C24" s="7">
        <v>3</v>
      </c>
      <c r="D24" s="7" t="s">
        <v>36</v>
      </c>
      <c r="E24" s="7" t="s">
        <v>61</v>
      </c>
      <c r="F24" s="7">
        <v>1</v>
      </c>
      <c r="G24" s="7">
        <f>F24*C24*1.6</f>
        <v>4.800000000000001</v>
      </c>
      <c r="H24" s="8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s="39" customFormat="1" ht="15" customHeight="1">
      <c r="A25" s="113">
        <v>5</v>
      </c>
      <c r="B25" s="98" t="s">
        <v>62</v>
      </c>
      <c r="C25" s="16" t="s">
        <v>21</v>
      </c>
      <c r="D25" s="16">
        <v>16</v>
      </c>
      <c r="E25" s="16" t="s">
        <v>23</v>
      </c>
      <c r="F25" s="16"/>
      <c r="G25" s="16">
        <f>G26</f>
        <v>24</v>
      </c>
      <c r="H25" s="114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s="39" customFormat="1" ht="15" customHeight="1">
      <c r="A26" s="81" t="s">
        <v>26</v>
      </c>
      <c r="B26" s="97" t="s">
        <v>59</v>
      </c>
      <c r="C26" s="7">
        <v>3</v>
      </c>
      <c r="D26" s="7" t="s">
        <v>40</v>
      </c>
      <c r="E26" s="7" t="s">
        <v>57</v>
      </c>
      <c r="F26" s="7"/>
      <c r="G26" s="7">
        <f>C26*8</f>
        <v>24</v>
      </c>
      <c r="H26" s="8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39" customFormat="1" ht="15" customHeight="1">
      <c r="A27" s="106">
        <v>6</v>
      </c>
      <c r="B27" s="98" t="s">
        <v>2</v>
      </c>
      <c r="C27" s="7">
        <v>35</v>
      </c>
      <c r="D27" s="7"/>
      <c r="E27" s="7"/>
      <c r="F27" s="7"/>
      <c r="G27" s="16">
        <f>0.35*C27</f>
        <v>12.25</v>
      </c>
      <c r="H27" s="8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9" customFormat="1" ht="15" customHeight="1">
      <c r="A28" s="113"/>
      <c r="B28" s="97" t="s">
        <v>65</v>
      </c>
      <c r="C28" s="16"/>
      <c r="D28" s="16"/>
      <c r="E28" s="16"/>
      <c r="F28" s="16"/>
      <c r="G28" s="72">
        <v>198.55</v>
      </c>
      <c r="H28" s="114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9" customFormat="1" ht="21.75" customHeight="1">
      <c r="A29" s="81"/>
      <c r="B29" s="70" t="s">
        <v>79</v>
      </c>
      <c r="C29" s="53">
        <v>1</v>
      </c>
      <c r="D29" s="7" t="s">
        <v>63</v>
      </c>
      <c r="E29" s="7"/>
      <c r="F29" s="7" t="s">
        <v>9</v>
      </c>
      <c r="G29" s="7">
        <f>847.46</f>
        <v>847.46</v>
      </c>
      <c r="H29" s="8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9" customFormat="1" ht="25.5" customHeight="1">
      <c r="A30" s="81"/>
      <c r="B30" s="70" t="s">
        <v>80</v>
      </c>
      <c r="C30" s="53">
        <v>1</v>
      </c>
      <c r="D30" s="7" t="s">
        <v>63</v>
      </c>
      <c r="E30" s="7" t="s">
        <v>9</v>
      </c>
      <c r="F30" s="7" t="s">
        <v>9</v>
      </c>
      <c r="G30" s="31">
        <v>847.46</v>
      </c>
      <c r="H30" s="8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42" customFormat="1" ht="12" customHeight="1">
      <c r="A31" s="115"/>
      <c r="B31" s="99" t="s">
        <v>65</v>
      </c>
      <c r="C31" s="30"/>
      <c r="D31" s="30"/>
      <c r="E31" s="30"/>
      <c r="F31" s="30"/>
      <c r="G31" s="31">
        <f>SUM(G29:G30)</f>
        <v>1694.92</v>
      </c>
      <c r="H31" s="116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2" customFormat="1" ht="15" customHeight="1">
      <c r="A32" s="49"/>
      <c r="B32" s="100" t="s">
        <v>0</v>
      </c>
      <c r="C32" s="30"/>
      <c r="D32" s="30"/>
      <c r="E32" s="30"/>
      <c r="F32" s="30"/>
      <c r="G32" s="101">
        <f>G28*429+G31</f>
        <v>86872.87000000001</v>
      </c>
      <c r="H32" s="117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s="42" customFormat="1" ht="15" customHeight="1" thickBot="1">
      <c r="A33" s="118"/>
      <c r="B33" s="119" t="s">
        <v>1</v>
      </c>
      <c r="C33" s="47"/>
      <c r="D33" s="47"/>
      <c r="E33" s="47"/>
      <c r="F33" s="47"/>
      <c r="G33" s="120">
        <f>G32*1.18</f>
        <v>102509.9866</v>
      </c>
      <c r="H33" s="121" t="s">
        <v>12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2" customFormat="1" ht="15" customHeight="1">
      <c r="A34" s="51"/>
      <c r="B34" s="50"/>
      <c r="C34" s="51"/>
      <c r="D34" s="51"/>
      <c r="E34" s="51"/>
      <c r="F34" s="51"/>
      <c r="G34" s="52"/>
      <c r="H34" s="5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s="42" customFormat="1" ht="15" customHeight="1">
      <c r="A35" s="51"/>
      <c r="B35" s="50"/>
      <c r="C35" s="51"/>
      <c r="D35" s="51"/>
      <c r="E35" s="51"/>
      <c r="F35" s="51"/>
      <c r="G35" s="52"/>
      <c r="H35" s="5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2" customFormat="1" ht="15" customHeight="1">
      <c r="A36" s="51"/>
      <c r="B36" s="127" t="s">
        <v>120</v>
      </c>
      <c r="C36" s="5"/>
      <c r="D36" s="5"/>
      <c r="E36" s="5"/>
      <c r="F36" s="5"/>
      <c r="G36" s="52"/>
      <c r="H36" s="5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s="42" customFormat="1" ht="15" customHeight="1">
      <c r="A37" s="51"/>
      <c r="B37" s="127" t="s">
        <v>121</v>
      </c>
      <c r="C37" s="5"/>
      <c r="D37" s="5"/>
      <c r="E37" s="128" t="s">
        <v>122</v>
      </c>
      <c r="F37" s="128"/>
      <c r="G37" s="52"/>
      <c r="H37" s="5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2.75">
      <c r="A38" s="3"/>
      <c r="B38" s="6"/>
      <c r="C38" s="6"/>
      <c r="D38" s="6"/>
      <c r="E38" s="6"/>
      <c r="F38" s="6"/>
      <c r="G38" s="6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4"/>
      <c r="B47" s="4"/>
      <c r="C47" s="4"/>
      <c r="D47" s="4"/>
      <c r="E47" s="4"/>
      <c r="F47" s="4"/>
      <c r="G47" s="4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</sheetData>
  <sheetProtection/>
  <mergeCells count="5">
    <mergeCell ref="A1:H1"/>
    <mergeCell ref="A2:H2"/>
    <mergeCell ref="A3:H3"/>
    <mergeCell ref="E5:F5"/>
    <mergeCell ref="E37:F37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4">
      <selection activeCell="A1" sqref="A1:H38"/>
    </sheetView>
  </sheetViews>
  <sheetFormatPr defaultColWidth="9.00390625" defaultRowHeight="12.75"/>
  <cols>
    <col min="1" max="1" width="9.25390625" style="0" customWidth="1"/>
    <col min="2" max="2" width="54.25390625" style="0" customWidth="1"/>
    <col min="4" max="4" width="23.25390625" style="0" customWidth="1"/>
    <col min="5" max="5" width="10.00390625" style="0" customWidth="1"/>
    <col min="6" max="6" width="11.375" style="0" customWidth="1"/>
    <col min="7" max="7" width="19.125" style="0" customWidth="1"/>
    <col min="8" max="8" width="18.875" style="0" customWidth="1"/>
  </cols>
  <sheetData>
    <row r="1" spans="1:8" ht="15.75">
      <c r="A1" s="131" t="s">
        <v>118</v>
      </c>
      <c r="B1" s="131"/>
      <c r="C1" s="131"/>
      <c r="D1" s="131"/>
      <c r="E1" s="131"/>
      <c r="F1" s="131"/>
      <c r="G1" s="131"/>
      <c r="H1" s="131"/>
    </row>
    <row r="2" spans="1:8" ht="53.25" customHeight="1">
      <c r="A2" s="132" t="s">
        <v>119</v>
      </c>
      <c r="B2" s="132"/>
      <c r="C2" s="132"/>
      <c r="D2" s="132"/>
      <c r="E2" s="132"/>
      <c r="F2" s="132"/>
      <c r="G2" s="132"/>
      <c r="H2" s="132"/>
    </row>
    <row r="3" spans="1:8" s="8" customFormat="1" ht="50.25" customHeight="1">
      <c r="A3" s="125" t="s">
        <v>116</v>
      </c>
      <c r="B3" s="125"/>
      <c r="C3" s="125"/>
      <c r="D3" s="125"/>
      <c r="E3" s="125"/>
      <c r="F3" s="125"/>
      <c r="G3" s="125"/>
      <c r="H3" s="125"/>
    </row>
    <row r="4" spans="1:8" s="8" customFormat="1" ht="17.25" customHeight="1">
      <c r="A4" s="93" t="s">
        <v>70</v>
      </c>
      <c r="B4" s="75" t="s">
        <v>94</v>
      </c>
      <c r="C4" s="76"/>
      <c r="D4" s="76"/>
      <c r="E4" s="76"/>
      <c r="F4" s="76"/>
      <c r="G4" s="76"/>
      <c r="H4" s="76"/>
    </row>
    <row r="5" spans="1:8" s="8" customFormat="1" ht="12" customHeight="1">
      <c r="A5" s="93" t="s">
        <v>71</v>
      </c>
      <c r="B5" s="78" t="s">
        <v>72</v>
      </c>
      <c r="C5" s="77"/>
      <c r="D5" s="79"/>
      <c r="E5" s="126"/>
      <c r="F5" s="126"/>
      <c r="G5" s="80"/>
      <c r="H5" s="80"/>
    </row>
    <row r="6" spans="1:10" s="8" customFormat="1" ht="12" customHeight="1" thickBot="1">
      <c r="A6" s="93" t="s">
        <v>73</v>
      </c>
      <c r="B6" s="78"/>
      <c r="C6" s="78"/>
      <c r="D6" s="78"/>
      <c r="E6" s="78"/>
      <c r="F6" s="78"/>
      <c r="G6" s="78"/>
      <c r="H6" s="78"/>
      <c r="I6" s="124"/>
      <c r="J6" s="124"/>
    </row>
    <row r="7" spans="1:16" s="37" customFormat="1" ht="51.75" thickBot="1">
      <c r="A7" s="96" t="s">
        <v>13</v>
      </c>
      <c r="B7" s="34" t="s">
        <v>14</v>
      </c>
      <c r="C7" s="34" t="s">
        <v>16</v>
      </c>
      <c r="D7" s="34" t="s">
        <v>17</v>
      </c>
      <c r="E7" s="34" t="s">
        <v>18</v>
      </c>
      <c r="F7" s="34" t="s">
        <v>30</v>
      </c>
      <c r="G7" s="35" t="s">
        <v>15</v>
      </c>
      <c r="H7" s="35" t="s">
        <v>20</v>
      </c>
      <c r="I7" s="36"/>
      <c r="J7" s="36"/>
      <c r="K7" s="36"/>
      <c r="L7" s="36"/>
      <c r="M7" s="36"/>
      <c r="N7" s="36"/>
      <c r="O7" s="36"/>
      <c r="P7" s="36"/>
    </row>
    <row r="8" spans="1:16" s="39" customFormat="1" ht="15" customHeight="1">
      <c r="A8" s="94">
        <v>1</v>
      </c>
      <c r="B8" s="95" t="s">
        <v>95</v>
      </c>
      <c r="C8" s="18">
        <v>123</v>
      </c>
      <c r="D8" s="18" t="s">
        <v>114</v>
      </c>
      <c r="E8" s="20"/>
      <c r="F8" s="21"/>
      <c r="G8" s="19">
        <f>0.22*C8</f>
        <v>27.06</v>
      </c>
      <c r="H8" s="82"/>
      <c r="I8" s="38"/>
      <c r="J8" s="38"/>
      <c r="K8" s="38"/>
      <c r="L8" s="38"/>
      <c r="M8" s="38"/>
      <c r="N8" s="38"/>
      <c r="O8" s="38"/>
      <c r="P8" s="38"/>
    </row>
    <row r="9" spans="1:16" s="39" customFormat="1" ht="15" customHeight="1">
      <c r="A9" s="81">
        <v>2</v>
      </c>
      <c r="B9" s="32" t="s">
        <v>96</v>
      </c>
      <c r="C9" s="18">
        <v>123</v>
      </c>
      <c r="D9" s="18" t="s">
        <v>115</v>
      </c>
      <c r="E9" s="20"/>
      <c r="F9" s="21"/>
      <c r="G9" s="19">
        <f>0.29*C9</f>
        <v>35.669999999999995</v>
      </c>
      <c r="H9" s="82"/>
      <c r="I9" s="38"/>
      <c r="J9" s="38"/>
      <c r="K9" s="38"/>
      <c r="L9" s="38"/>
      <c r="M9" s="38"/>
      <c r="N9" s="38"/>
      <c r="O9" s="38"/>
      <c r="P9" s="38"/>
    </row>
    <row r="10" spans="1:16" s="39" customFormat="1" ht="15" customHeight="1">
      <c r="A10" s="81">
        <v>5</v>
      </c>
      <c r="B10" s="32" t="s">
        <v>97</v>
      </c>
      <c r="C10" s="22">
        <v>72.86</v>
      </c>
      <c r="D10" s="22" t="s">
        <v>98</v>
      </c>
      <c r="E10" s="22" t="s">
        <v>9</v>
      </c>
      <c r="F10" s="22"/>
      <c r="G10" s="19">
        <f>3.46*C10</f>
        <v>252.0956</v>
      </c>
      <c r="H10" s="83"/>
      <c r="I10" s="38"/>
      <c r="J10" s="38"/>
      <c r="K10" s="38"/>
      <c r="L10" s="38"/>
      <c r="M10" s="38"/>
      <c r="N10" s="38"/>
      <c r="O10" s="38"/>
      <c r="P10" s="38"/>
    </row>
    <row r="11" spans="1:16" s="39" customFormat="1" ht="15" customHeight="1">
      <c r="A11" s="81">
        <v>6</v>
      </c>
      <c r="B11" s="32" t="s">
        <v>99</v>
      </c>
      <c r="C11" s="22">
        <v>72.86</v>
      </c>
      <c r="D11" s="17" t="s">
        <v>100</v>
      </c>
      <c r="E11" s="22"/>
      <c r="F11" s="31"/>
      <c r="G11" s="19">
        <f>4*C11</f>
        <v>291.44</v>
      </c>
      <c r="H11" s="83"/>
      <c r="I11" s="38"/>
      <c r="J11" s="38"/>
      <c r="K11" s="38"/>
      <c r="L11" s="38"/>
      <c r="M11" s="38"/>
      <c r="N11" s="38"/>
      <c r="O11" s="38"/>
      <c r="P11" s="38"/>
    </row>
    <row r="12" spans="1:11" s="39" customFormat="1" ht="15" customHeight="1">
      <c r="A12" s="81">
        <v>7</v>
      </c>
      <c r="B12" s="32" t="s">
        <v>101</v>
      </c>
      <c r="C12" s="23">
        <v>1</v>
      </c>
      <c r="D12" s="24" t="s">
        <v>102</v>
      </c>
      <c r="E12" s="25"/>
      <c r="F12" s="26"/>
      <c r="G12" s="56">
        <f>2.7*C12</f>
        <v>2.7</v>
      </c>
      <c r="H12" s="84"/>
      <c r="I12" s="40"/>
      <c r="J12" s="40"/>
      <c r="K12" s="54"/>
    </row>
    <row r="13" spans="1:11" s="39" customFormat="1" ht="15" customHeight="1">
      <c r="A13" s="81">
        <v>8</v>
      </c>
      <c r="B13" s="32" t="s">
        <v>103</v>
      </c>
      <c r="C13" s="23">
        <v>1</v>
      </c>
      <c r="D13" s="24" t="s">
        <v>104</v>
      </c>
      <c r="E13" s="25"/>
      <c r="F13" s="26"/>
      <c r="G13" s="56">
        <f>0.08*C13</f>
        <v>0.08</v>
      </c>
      <c r="H13" s="84"/>
      <c r="I13" s="40"/>
      <c r="J13" s="40"/>
      <c r="K13" s="54"/>
    </row>
    <row r="14" spans="1:11" s="39" customFormat="1" ht="25.5" customHeight="1">
      <c r="A14" s="81">
        <v>9</v>
      </c>
      <c r="B14" s="32" t="s">
        <v>6</v>
      </c>
      <c r="C14" s="23">
        <v>10</v>
      </c>
      <c r="D14" s="24" t="s">
        <v>10</v>
      </c>
      <c r="E14" s="25"/>
      <c r="F14" s="26"/>
      <c r="G14" s="56">
        <f>0.35*C14</f>
        <v>3.5</v>
      </c>
      <c r="H14" s="84"/>
      <c r="I14" s="40"/>
      <c r="J14" s="40"/>
      <c r="K14" s="54"/>
    </row>
    <row r="15" spans="1:11" s="39" customFormat="1" ht="15" customHeight="1">
      <c r="A15" s="81">
        <v>10</v>
      </c>
      <c r="B15" s="32" t="s">
        <v>3</v>
      </c>
      <c r="C15" s="23">
        <v>2</v>
      </c>
      <c r="D15" s="27" t="s">
        <v>11</v>
      </c>
      <c r="E15" s="25"/>
      <c r="F15" s="26"/>
      <c r="G15" s="56">
        <f>0.63*C15</f>
        <v>1.26</v>
      </c>
      <c r="H15" s="85"/>
      <c r="I15" s="40"/>
      <c r="J15" s="40"/>
      <c r="K15" s="54"/>
    </row>
    <row r="16" spans="1:11" s="39" customFormat="1" ht="15" customHeight="1">
      <c r="A16" s="81">
        <v>11</v>
      </c>
      <c r="B16" s="32" t="s">
        <v>4</v>
      </c>
      <c r="C16" s="23">
        <v>2</v>
      </c>
      <c r="D16" s="27" t="s">
        <v>66</v>
      </c>
      <c r="E16" s="25"/>
      <c r="F16" s="26"/>
      <c r="G16" s="56">
        <f>0.21*C16</f>
        <v>0.42</v>
      </c>
      <c r="H16" s="84"/>
      <c r="I16" s="40"/>
      <c r="J16" s="40"/>
      <c r="K16" s="54"/>
    </row>
    <row r="17" spans="1:11" s="39" customFormat="1" ht="15" customHeight="1">
      <c r="A17" s="81">
        <v>12</v>
      </c>
      <c r="B17" s="32" t="s">
        <v>82</v>
      </c>
      <c r="C17" s="23">
        <v>3</v>
      </c>
      <c r="D17" s="24" t="s">
        <v>83</v>
      </c>
      <c r="E17" s="25"/>
      <c r="F17" s="25"/>
      <c r="G17" s="23">
        <f>0.33*C17</f>
        <v>0.99</v>
      </c>
      <c r="H17" s="86"/>
      <c r="I17" s="40"/>
      <c r="J17" s="40"/>
      <c r="K17" s="54"/>
    </row>
    <row r="18" spans="1:11" s="39" customFormat="1" ht="15" customHeight="1">
      <c r="A18" s="81">
        <v>13</v>
      </c>
      <c r="B18" s="32" t="s">
        <v>93</v>
      </c>
      <c r="C18" s="73">
        <v>0.5</v>
      </c>
      <c r="D18" s="24" t="s">
        <v>84</v>
      </c>
      <c r="E18" s="25"/>
      <c r="F18" s="25"/>
      <c r="G18" s="23">
        <f>4.86*C18</f>
        <v>2.43</v>
      </c>
      <c r="H18" s="86"/>
      <c r="I18" s="40"/>
      <c r="J18" s="40"/>
      <c r="K18" s="54"/>
    </row>
    <row r="19" spans="1:11" s="39" customFormat="1" ht="15" customHeight="1">
      <c r="A19" s="81">
        <v>14</v>
      </c>
      <c r="B19" s="32" t="s">
        <v>112</v>
      </c>
      <c r="C19" s="73">
        <v>0.5</v>
      </c>
      <c r="D19" s="24" t="s">
        <v>113</v>
      </c>
      <c r="E19" s="25"/>
      <c r="F19" s="25"/>
      <c r="G19" s="23">
        <f>6.13*C19</f>
        <v>3.065</v>
      </c>
      <c r="H19" s="86"/>
      <c r="I19" s="40"/>
      <c r="J19" s="40"/>
      <c r="K19" s="54"/>
    </row>
    <row r="20" spans="1:11" s="39" customFormat="1" ht="15" customHeight="1">
      <c r="A20" s="81">
        <v>15</v>
      </c>
      <c r="B20" s="32" t="s">
        <v>85</v>
      </c>
      <c r="C20" s="23">
        <v>10</v>
      </c>
      <c r="D20" s="24" t="s">
        <v>86</v>
      </c>
      <c r="E20" s="25"/>
      <c r="F20" s="26"/>
      <c r="G20" s="56">
        <f>0.55*C20</f>
        <v>5.5</v>
      </c>
      <c r="H20" s="84"/>
      <c r="I20" s="40"/>
      <c r="J20" s="40"/>
      <c r="K20" s="54"/>
    </row>
    <row r="21" spans="1:11" s="39" customFormat="1" ht="15" customHeight="1">
      <c r="A21" s="81">
        <v>16</v>
      </c>
      <c r="B21" s="32" t="s">
        <v>87</v>
      </c>
      <c r="C21" s="23">
        <v>0.5</v>
      </c>
      <c r="D21" s="24" t="s">
        <v>88</v>
      </c>
      <c r="E21" s="25"/>
      <c r="F21" s="26"/>
      <c r="G21" s="56">
        <f>8.55*C21</f>
        <v>4.275</v>
      </c>
      <c r="H21" s="84"/>
      <c r="I21" s="40"/>
      <c r="J21" s="40"/>
      <c r="K21" s="54"/>
    </row>
    <row r="22" spans="1:11" s="39" customFormat="1" ht="15" customHeight="1">
      <c r="A22" s="81">
        <v>17</v>
      </c>
      <c r="B22" s="32" t="s">
        <v>89</v>
      </c>
      <c r="C22" s="23">
        <v>10</v>
      </c>
      <c r="D22" s="24" t="s">
        <v>90</v>
      </c>
      <c r="E22" s="25"/>
      <c r="F22" s="26"/>
      <c r="G22" s="56">
        <f>0.49*C22</f>
        <v>4.9</v>
      </c>
      <c r="H22" s="84"/>
      <c r="I22" s="40"/>
      <c r="J22" s="40"/>
      <c r="K22" s="54"/>
    </row>
    <row r="23" spans="1:11" s="39" customFormat="1" ht="15" customHeight="1">
      <c r="A23" s="81">
        <v>18</v>
      </c>
      <c r="B23" s="32" t="s">
        <v>91</v>
      </c>
      <c r="C23" s="23">
        <v>10</v>
      </c>
      <c r="D23" s="24" t="s">
        <v>92</v>
      </c>
      <c r="E23" s="25"/>
      <c r="F23" s="26"/>
      <c r="G23" s="56">
        <f>0.22*C23</f>
        <v>2.2</v>
      </c>
      <c r="H23" s="84"/>
      <c r="I23" s="40"/>
      <c r="J23" s="40"/>
      <c r="K23" s="54"/>
    </row>
    <row r="24" spans="1:16" s="39" customFormat="1" ht="24" customHeight="1">
      <c r="A24" s="81">
        <v>19</v>
      </c>
      <c r="B24" s="32" t="s">
        <v>81</v>
      </c>
      <c r="C24" s="22">
        <v>1</v>
      </c>
      <c r="D24" s="17" t="s">
        <v>69</v>
      </c>
      <c r="E24" s="22"/>
      <c r="F24" s="28"/>
      <c r="G24" s="57">
        <f>1*1</f>
        <v>1</v>
      </c>
      <c r="H24" s="87"/>
      <c r="I24" s="55"/>
      <c r="J24" s="55"/>
      <c r="K24" s="55"/>
      <c r="L24" s="38"/>
      <c r="M24" s="38"/>
      <c r="N24" s="38"/>
      <c r="O24" s="38"/>
      <c r="P24" s="38"/>
    </row>
    <row r="25" spans="1:16" s="39" customFormat="1" ht="15" customHeight="1">
      <c r="A25" s="81">
        <v>20</v>
      </c>
      <c r="B25" s="32" t="s">
        <v>105</v>
      </c>
      <c r="C25" s="22">
        <v>1</v>
      </c>
      <c r="D25" s="17" t="s">
        <v>106</v>
      </c>
      <c r="E25" s="22"/>
      <c r="F25" s="28"/>
      <c r="G25" s="57">
        <f>0.63*C25</f>
        <v>0.63</v>
      </c>
      <c r="H25" s="87"/>
      <c r="I25" s="55"/>
      <c r="J25" s="55"/>
      <c r="K25" s="55"/>
      <c r="L25" s="38"/>
      <c r="M25" s="38"/>
      <c r="N25" s="38"/>
      <c r="O25" s="38"/>
      <c r="P25" s="38"/>
    </row>
    <row r="26" spans="1:16" s="39" customFormat="1" ht="15" customHeight="1">
      <c r="A26" s="81">
        <v>21</v>
      </c>
      <c r="B26" s="32" t="s">
        <v>107</v>
      </c>
      <c r="C26" s="22">
        <v>5</v>
      </c>
      <c r="D26" s="17" t="s">
        <v>108</v>
      </c>
      <c r="E26" s="22"/>
      <c r="F26" s="28"/>
      <c r="G26" s="57">
        <f>0.3*C26*2</f>
        <v>3</v>
      </c>
      <c r="H26" s="87"/>
      <c r="I26" s="55"/>
      <c r="J26" s="55"/>
      <c r="K26" s="55"/>
      <c r="L26" s="38"/>
      <c r="M26" s="38"/>
      <c r="N26" s="38"/>
      <c r="O26" s="38"/>
      <c r="P26" s="38"/>
    </row>
    <row r="27" spans="1:16" s="39" customFormat="1" ht="15" customHeight="1">
      <c r="A27" s="81">
        <v>22</v>
      </c>
      <c r="B27" s="32" t="s">
        <v>68</v>
      </c>
      <c r="C27" s="22">
        <v>12</v>
      </c>
      <c r="D27" s="17" t="s">
        <v>8</v>
      </c>
      <c r="E27" s="22"/>
      <c r="F27" s="28"/>
      <c r="G27" s="58">
        <f>0.35*2*C27</f>
        <v>8.399999999999999</v>
      </c>
      <c r="H27" s="87"/>
      <c r="I27" s="55"/>
      <c r="J27" s="55"/>
      <c r="K27" s="55"/>
      <c r="L27" s="38"/>
      <c r="M27" s="38"/>
      <c r="N27" s="38"/>
      <c r="O27" s="38"/>
      <c r="P27" s="38"/>
    </row>
    <row r="28" spans="1:11" s="39" customFormat="1" ht="21.75" customHeight="1">
      <c r="A28" s="81">
        <v>23</v>
      </c>
      <c r="B28" s="32" t="s">
        <v>7</v>
      </c>
      <c r="C28" s="23">
        <v>123</v>
      </c>
      <c r="D28" s="29" t="s">
        <v>67</v>
      </c>
      <c r="E28" s="25"/>
      <c r="F28" s="26"/>
      <c r="G28" s="56">
        <f>0.05*C28</f>
        <v>6.15</v>
      </c>
      <c r="H28" s="84"/>
      <c r="I28" s="40"/>
      <c r="J28" s="40"/>
      <c r="K28" s="54"/>
    </row>
    <row r="29" spans="1:11" s="39" customFormat="1" ht="15" customHeight="1">
      <c r="A29" s="81">
        <v>24</v>
      </c>
      <c r="B29" s="32" t="s">
        <v>109</v>
      </c>
      <c r="C29" s="23">
        <v>728.57</v>
      </c>
      <c r="D29" s="27" t="s">
        <v>110</v>
      </c>
      <c r="E29" s="25"/>
      <c r="F29" s="26"/>
      <c r="G29" s="56">
        <f>0.06*C29</f>
        <v>43.7142</v>
      </c>
      <c r="H29" s="84"/>
      <c r="I29" s="40"/>
      <c r="J29" s="40"/>
      <c r="K29" s="54"/>
    </row>
    <row r="30" spans="1:11" s="39" customFormat="1" ht="27" customHeight="1" thickBot="1">
      <c r="A30" s="81">
        <v>25</v>
      </c>
      <c r="B30" s="32" t="s">
        <v>5</v>
      </c>
      <c r="C30" s="23">
        <v>1</v>
      </c>
      <c r="D30" s="24" t="s">
        <v>64</v>
      </c>
      <c r="E30" s="25"/>
      <c r="F30" s="26"/>
      <c r="G30" s="56">
        <f>0.08*C30</f>
        <v>0.08</v>
      </c>
      <c r="H30" s="84"/>
      <c r="I30" s="40"/>
      <c r="J30" s="40"/>
      <c r="K30" s="54"/>
    </row>
    <row r="31" spans="1:16" s="39" customFormat="1" ht="15" customHeight="1" thickBot="1">
      <c r="A31" s="81"/>
      <c r="B31" s="32" t="s">
        <v>65</v>
      </c>
      <c r="C31" s="7"/>
      <c r="D31" s="7"/>
      <c r="E31" s="7"/>
      <c r="F31" s="28"/>
      <c r="G31" s="59">
        <v>700.57</v>
      </c>
      <c r="H31" s="88"/>
      <c r="I31" s="55"/>
      <c r="J31" s="55"/>
      <c r="K31" s="55"/>
      <c r="L31" s="38"/>
      <c r="M31" s="38"/>
      <c r="N31" s="38"/>
      <c r="O31" s="38"/>
      <c r="P31" s="38"/>
    </row>
    <row r="32" spans="1:16" s="39" customFormat="1" ht="15" customHeight="1">
      <c r="A32" s="81"/>
      <c r="B32" s="70"/>
      <c r="C32" s="53"/>
      <c r="D32" s="7"/>
      <c r="E32" s="7"/>
      <c r="F32" s="28"/>
      <c r="G32" s="7"/>
      <c r="H32" s="89"/>
      <c r="I32" s="38"/>
      <c r="J32" s="38"/>
      <c r="K32" s="38"/>
      <c r="L32" s="38"/>
      <c r="M32" s="38"/>
      <c r="N32" s="38"/>
      <c r="O32" s="38"/>
      <c r="P32" s="38"/>
    </row>
    <row r="33" spans="1:16" s="39" customFormat="1" ht="18.75" customHeight="1">
      <c r="A33" s="81"/>
      <c r="B33" s="32" t="s">
        <v>111</v>
      </c>
      <c r="C33" s="53">
        <v>1</v>
      </c>
      <c r="D33" s="7" t="s">
        <v>63</v>
      </c>
      <c r="E33" s="7"/>
      <c r="F33" s="7"/>
      <c r="G33" s="71">
        <v>1590.09</v>
      </c>
      <c r="H33" s="89"/>
      <c r="I33" s="38"/>
      <c r="J33" s="38"/>
      <c r="K33" s="38"/>
      <c r="L33" s="38"/>
      <c r="M33" s="38"/>
      <c r="N33" s="38"/>
      <c r="O33" s="38"/>
      <c r="P33" s="38"/>
    </row>
    <row r="34" spans="1:16" s="42" customFormat="1" ht="15" customHeight="1">
      <c r="A34" s="49"/>
      <c r="B34" s="43" t="s">
        <v>0</v>
      </c>
      <c r="C34" s="44"/>
      <c r="D34" s="44"/>
      <c r="E34" s="44"/>
      <c r="F34" s="44"/>
      <c r="G34" s="45">
        <f>G31*429+G33</f>
        <v>302134.62000000005</v>
      </c>
      <c r="H34" s="90" t="s">
        <v>12</v>
      </c>
      <c r="I34" s="41"/>
      <c r="J34" s="41"/>
      <c r="K34" s="41"/>
      <c r="L34" s="41"/>
      <c r="M34" s="41"/>
      <c r="N34" s="41"/>
      <c r="O34" s="41"/>
      <c r="P34" s="41"/>
    </row>
    <row r="35" spans="1:16" s="42" customFormat="1" ht="15" customHeight="1" thickBot="1">
      <c r="A35" s="49"/>
      <c r="B35" s="46" t="s">
        <v>1</v>
      </c>
      <c r="C35" s="47"/>
      <c r="D35" s="47"/>
      <c r="E35" s="47"/>
      <c r="F35" s="47"/>
      <c r="G35" s="48">
        <f>G34*1.18</f>
        <v>356518.85160000005</v>
      </c>
      <c r="H35" s="90"/>
      <c r="I35" s="41"/>
      <c r="J35" s="41"/>
      <c r="K35" s="41"/>
      <c r="L35" s="41"/>
      <c r="M35" s="41"/>
      <c r="N35" s="41"/>
      <c r="O35" s="41"/>
      <c r="P35" s="41"/>
    </row>
    <row r="36" spans="1:16" s="42" customFormat="1" ht="15" customHeight="1">
      <c r="A36" s="91"/>
      <c r="B36" s="50"/>
      <c r="C36" s="51"/>
      <c r="D36" s="51"/>
      <c r="E36" s="51"/>
      <c r="F36" s="51"/>
      <c r="G36" s="52"/>
      <c r="H36" s="92"/>
      <c r="I36" s="41"/>
      <c r="J36" s="41"/>
      <c r="K36" s="41"/>
      <c r="L36" s="41"/>
      <c r="M36" s="41"/>
      <c r="N36" s="41"/>
      <c r="O36" s="41"/>
      <c r="P36" s="41"/>
    </row>
    <row r="37" spans="1:16" ht="15">
      <c r="A37" s="3"/>
      <c r="B37" s="127" t="s">
        <v>120</v>
      </c>
      <c r="C37" s="5"/>
      <c r="D37" s="5"/>
      <c r="E37" s="5"/>
      <c r="F37" s="5"/>
      <c r="G37" s="5"/>
      <c r="H37" s="3"/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 s="3"/>
      <c r="B38" s="127" t="s">
        <v>121</v>
      </c>
      <c r="C38" s="5"/>
      <c r="D38" s="5"/>
      <c r="E38" s="128" t="s">
        <v>122</v>
      </c>
      <c r="F38" s="128"/>
      <c r="G38" s="128"/>
      <c r="H38" s="3"/>
      <c r="I38" s="1"/>
      <c r="J38" s="1"/>
      <c r="K38" s="1"/>
      <c r="L38" s="1"/>
      <c r="M38" s="1"/>
      <c r="N38" s="1"/>
      <c r="O38" s="1"/>
      <c r="P38" s="1"/>
    </row>
    <row r="39" spans="1:16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</row>
    <row r="40" spans="1:16" ht="12.75">
      <c r="A40" s="3"/>
      <c r="B40" s="6"/>
      <c r="C40" s="6"/>
      <c r="D40" s="6"/>
      <c r="E40" s="6"/>
      <c r="F40" s="6"/>
      <c r="G40" s="6"/>
      <c r="H40" s="3"/>
      <c r="I40" s="1"/>
      <c r="J40" s="1"/>
      <c r="K40" s="1"/>
      <c r="L40" s="1"/>
      <c r="M40" s="1"/>
      <c r="N40" s="1"/>
      <c r="O40" s="1"/>
      <c r="P40" s="1"/>
    </row>
    <row r="41" spans="1:16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</row>
    <row r="42" spans="1:16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</row>
    <row r="43" spans="1:16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</row>
    <row r="44" spans="1:16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</row>
    <row r="45" spans="1:16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</row>
    <row r="46" spans="1:16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</row>
    <row r="47" spans="1:16" ht="12.7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</row>
    <row r="48" spans="1:16" ht="12.7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</row>
    <row r="49" spans="1:16" ht="12.75">
      <c r="A49" s="4"/>
      <c r="B49" s="4"/>
      <c r="C49" s="4"/>
      <c r="D49" s="4"/>
      <c r="E49" s="4"/>
      <c r="F49" s="4"/>
      <c r="G49" s="4"/>
      <c r="H49" s="3"/>
      <c r="I49" s="1"/>
      <c r="J49" s="1"/>
      <c r="K49" s="1"/>
      <c r="L49" s="1"/>
      <c r="M49" s="1"/>
      <c r="N49" s="1"/>
      <c r="O49" s="1"/>
      <c r="P49" s="1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</sheetData>
  <sheetProtection/>
  <mergeCells count="6">
    <mergeCell ref="I6:J6"/>
    <mergeCell ref="A1:H1"/>
    <mergeCell ref="A2:H2"/>
    <mergeCell ref="A3:H3"/>
    <mergeCell ref="E5:F5"/>
    <mergeCell ref="E38:G38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2013-07-17T10:40:56Z</cp:lastPrinted>
  <dcterms:created xsi:type="dcterms:W3CDTF">2012-07-30T04:34:57Z</dcterms:created>
  <dcterms:modified xsi:type="dcterms:W3CDTF">2013-07-17T10:41:03Z</dcterms:modified>
  <cp:category/>
  <cp:version/>
  <cp:contentType/>
  <cp:contentStatus/>
</cp:coreProperties>
</file>